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4" yWindow="-144" windowWidth="19524" windowHeight="13620" activeTab="3"/>
  </bookViews>
  <sheets>
    <sheet name="Exh. 16.17 Demand by Seg" sheetId="3" r:id="rId1"/>
    <sheet name="Exh. 16.20 Demand by Ratio" sheetId="2" r:id="rId2"/>
    <sheet name="Exh. 16.24 Residual Demand  " sheetId="4" r:id="rId3"/>
    <sheet name="Exh. 16.33 Demand &amp; Capture" sheetId="1" r:id="rId4"/>
  </sheets>
  <definedNames>
    <definedName name="_xlnm.Print_Area" localSheetId="0">'Exh. 16.17 Demand by Seg'!$A$1:$N$13</definedName>
    <definedName name="_xlnm.Print_Area" localSheetId="1">'Exh. 16.20 Demand by Ratio'!$A$1:$N$10</definedName>
    <definedName name="_xlnm.Print_Area" localSheetId="2">'Exh. 16.24 Residual Demand  '!$A$1:$I$19</definedName>
    <definedName name="_xlnm.Print_Area" localSheetId="3">'Exh. 16.33 Demand &amp; Capture'!$A$1:$N$25</definedName>
  </definedNames>
  <calcPr calcId="125725"/>
</workbook>
</file>

<file path=xl/calcChain.xml><?xml version="1.0" encoding="utf-8"?>
<calcChain xmlns="http://schemas.openxmlformats.org/spreadsheetml/2006/main">
  <c r="C7" i="2"/>
  <c r="C7" i="3"/>
  <c r="C9" s="1"/>
  <c r="C11" s="1"/>
  <c r="C8" i="2"/>
  <c r="C9" s="1"/>
  <c r="E5" i="4"/>
  <c r="C7"/>
  <c r="C9" s="1"/>
  <c r="C11" s="1"/>
  <c r="C17"/>
  <c r="D5" i="1"/>
  <c r="E5"/>
  <c r="E6"/>
  <c r="F6"/>
  <c r="G6"/>
  <c r="H6"/>
  <c r="I6"/>
  <c r="J6"/>
  <c r="K6"/>
  <c r="L6"/>
  <c r="M6"/>
  <c r="C8"/>
  <c r="D8"/>
  <c r="D10"/>
  <c r="D12"/>
  <c r="C10"/>
  <c r="C12"/>
  <c r="C14"/>
  <c r="C19"/>
  <c r="C13"/>
  <c r="D16"/>
  <c r="E16"/>
  <c r="C18"/>
  <c r="C22"/>
  <c r="D18"/>
  <c r="D22"/>
  <c r="C24"/>
  <c r="C25"/>
  <c r="E8"/>
  <c r="E10"/>
  <c r="E12"/>
  <c r="F5"/>
  <c r="E18"/>
  <c r="E22"/>
  <c r="F16"/>
  <c r="D13"/>
  <c r="D14"/>
  <c r="D19"/>
  <c r="D20"/>
  <c r="D24"/>
  <c r="D25"/>
  <c r="C20"/>
  <c r="G16"/>
  <c r="F18"/>
  <c r="F22"/>
  <c r="G5"/>
  <c r="F8"/>
  <c r="F10"/>
  <c r="F12"/>
  <c r="E14"/>
  <c r="E19"/>
  <c r="E13"/>
  <c r="E24"/>
  <c r="E25"/>
  <c r="E20"/>
  <c r="E15" i="4"/>
  <c r="H5" i="1"/>
  <c r="G8"/>
  <c r="G10"/>
  <c r="G12"/>
  <c r="H16"/>
  <c r="G18"/>
  <c r="G22"/>
  <c r="F13"/>
  <c r="F14"/>
  <c r="F19"/>
  <c r="F24"/>
  <c r="F25"/>
  <c r="F20"/>
  <c r="I5"/>
  <c r="H8"/>
  <c r="H10"/>
  <c r="H12"/>
  <c r="G24"/>
  <c r="G25"/>
  <c r="G13"/>
  <c r="G14"/>
  <c r="G19"/>
  <c r="G20"/>
  <c r="I16"/>
  <c r="H18"/>
  <c r="H22"/>
  <c r="H24"/>
  <c r="H25"/>
  <c r="H20"/>
  <c r="H13"/>
  <c r="H14"/>
  <c r="H19"/>
  <c r="J16"/>
  <c r="I18"/>
  <c r="I22"/>
  <c r="J5"/>
  <c r="I8"/>
  <c r="I10"/>
  <c r="I12"/>
  <c r="K5"/>
  <c r="J8"/>
  <c r="J10"/>
  <c r="J12"/>
  <c r="J18"/>
  <c r="J22"/>
  <c r="K16"/>
  <c r="I20"/>
  <c r="I13"/>
  <c r="I14"/>
  <c r="I19"/>
  <c r="I24"/>
  <c r="I25"/>
  <c r="L5"/>
  <c r="K8"/>
  <c r="K10"/>
  <c r="K12"/>
  <c r="K18"/>
  <c r="K22"/>
  <c r="L16"/>
  <c r="J13"/>
  <c r="J24"/>
  <c r="J25"/>
  <c r="J14"/>
  <c r="J19"/>
  <c r="J20"/>
  <c r="K13"/>
  <c r="K14"/>
  <c r="K19"/>
  <c r="K20"/>
  <c r="K24"/>
  <c r="K25"/>
  <c r="M16"/>
  <c r="M18"/>
  <c r="M22"/>
  <c r="L18"/>
  <c r="L22"/>
  <c r="L8"/>
  <c r="L10"/>
  <c r="L12"/>
  <c r="M5"/>
  <c r="M8"/>
  <c r="M10"/>
  <c r="M12"/>
  <c r="L20"/>
  <c r="L13"/>
  <c r="L14"/>
  <c r="L19"/>
  <c r="L24"/>
  <c r="L25"/>
  <c r="M20"/>
  <c r="M13"/>
  <c r="M14"/>
  <c r="M19"/>
  <c r="M24"/>
  <c r="M25"/>
  <c r="D17" i="4" l="1"/>
  <c r="D7"/>
  <c r="D9" s="1"/>
  <c r="D11" s="1"/>
  <c r="E7"/>
  <c r="E9" s="1"/>
  <c r="E11" s="1"/>
  <c r="C12"/>
  <c r="C13" s="1"/>
  <c r="C18" s="1"/>
  <c r="C19"/>
  <c r="C10" i="2"/>
  <c r="C12" i="3"/>
  <c r="C13" s="1"/>
  <c r="D12" i="4" l="1"/>
  <c r="D13" s="1"/>
  <c r="D18" s="1"/>
  <c r="D19"/>
  <c r="E19"/>
  <c r="E12"/>
  <c r="E13" s="1"/>
  <c r="E18" s="1"/>
  <c r="D7" i="3"/>
  <c r="D9" s="1"/>
  <c r="D11" s="1"/>
  <c r="D12" l="1"/>
  <c r="D13" s="1"/>
  <c r="E7" l="1"/>
  <c r="E9" s="1"/>
  <c r="E11" s="1"/>
  <c r="D9" i="2" l="1"/>
  <c r="D10" s="1"/>
  <c r="E12" i="3"/>
  <c r="E13" s="1"/>
  <c r="E9" i="2" l="1"/>
  <c r="E10" s="1"/>
</calcChain>
</file>

<file path=xl/sharedStrings.xml><?xml version="1.0" encoding="utf-8"?>
<sst xmlns="http://schemas.openxmlformats.org/spreadsheetml/2006/main" count="131" uniqueCount="87">
  <si>
    <t>Current Year End</t>
  </si>
  <si>
    <t>Line</t>
  </si>
  <si>
    <t>Comments</t>
  </si>
  <si>
    <t>Occupied apartment units in city</t>
  </si>
  <si>
    <t xml:space="preserve">Total demand for occupied units in city </t>
  </si>
  <si>
    <t>Based on minimum and maximum income</t>
  </si>
  <si>
    <t>Estimated market occupancy rate</t>
  </si>
  <si>
    <t>Line ID</t>
  </si>
  <si>
    <t>Demand Forecast</t>
  </si>
  <si>
    <t>Analyst's forecast</t>
  </si>
  <si>
    <t>Line 6 x Line 7</t>
  </si>
  <si>
    <t>Line 4 x Line 5</t>
  </si>
  <si>
    <t>Population forecast</t>
  </si>
  <si>
    <t>Average increase per year</t>
  </si>
  <si>
    <t>Persons per household</t>
  </si>
  <si>
    <t>Percentage of apartment units</t>
  </si>
  <si>
    <t>Potential demand for apartment units</t>
  </si>
  <si>
    <t>Plus frictional vacancy @ 5%</t>
  </si>
  <si>
    <t>Market Competition</t>
  </si>
  <si>
    <t>Total competitive supply</t>
  </si>
  <si>
    <t>Residual demand</t>
  </si>
  <si>
    <t>Line 8 x Line 16</t>
  </si>
  <si>
    <t>Year starting competitive supply</t>
  </si>
  <si>
    <t>New construction</t>
  </si>
  <si>
    <t xml:space="preserve">Estimated subject occupancy rate               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</si>
  <si>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</si>
  <si>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</si>
  <si>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</si>
  <si>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</si>
  <si>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</si>
  <si>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</si>
  <si>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</si>
  <si>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</si>
  <si>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</si>
  <si>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</si>
  <si>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Comment</t>
  </si>
  <si>
    <t>Market Demand Forecast</t>
  </si>
  <si>
    <t>Decreasing</t>
  </si>
  <si>
    <t>Market Residual Demand</t>
  </si>
  <si>
    <t>Subject Capture Estimate</t>
  </si>
  <si>
    <t>Subject Pro Rata Share</t>
  </si>
  <si>
    <t>Forecast New Demand</t>
  </si>
  <si>
    <t>Exhibit 16.17</t>
  </si>
  <si>
    <t>Mid-Range Forecast of Apartment Demand by Segmentation Method</t>
  </si>
  <si>
    <t>Exhibit 16.20</t>
  </si>
  <si>
    <t>Exhibit 16.24</t>
  </si>
  <si>
    <t>Exhibit 16.33</t>
  </si>
  <si>
    <t>Current Year</t>
  </si>
  <si>
    <t>Household population forecast</t>
  </si>
  <si>
    <t>Leadville housing unit demand (total household)</t>
  </si>
  <si>
    <t>Percentage able to afford units in the economic segment of the subject property</t>
  </si>
  <si>
    <t>Total  demand for occupied units in the economic segment of the subject property</t>
  </si>
  <si>
    <t>Total supportable (adjusted) demand</t>
  </si>
  <si>
    <t>Line 8 + Line 9</t>
  </si>
  <si>
    <t>(Line 8/0.95) - Line 8</t>
  </si>
  <si>
    <t>Line 1/Line 3 (demand for occupied units)</t>
  </si>
  <si>
    <t>Analyst's forecast decreasing back to 35%</t>
  </si>
  <si>
    <t>Line 6 x Line 7 (demand for occupied units)</t>
  </si>
  <si>
    <t>In subject market segment (Line 8 + Line 9)</t>
  </si>
  <si>
    <t>Mid-Range Demand Forecast of Apartment Unit Demand by Ratio Method</t>
  </si>
  <si>
    <t>Total population</t>
  </si>
  <si>
    <t>Forecast yearly increase in population in city</t>
  </si>
  <si>
    <t>Ratio of occupied apartment units per person</t>
  </si>
  <si>
    <t>Total supportable (adjusted) demand for apartment units</t>
  </si>
  <si>
    <t>Line 1 x Line 4 ratio</t>
  </si>
  <si>
    <t>Mid-range forecast</t>
  </si>
  <si>
    <t>Line 3/Line 1</t>
  </si>
  <si>
    <t>Apartment Demand by Segmentation Method: Mid-Range Forecast</t>
  </si>
  <si>
    <t>Forecast 350 units per year starting in Year 6</t>
  </si>
  <si>
    <t>Line 10 - Line 13</t>
  </si>
  <si>
    <t>Line 8/Line 13</t>
  </si>
  <si>
    <t>Demand for housing units (total household)</t>
  </si>
  <si>
    <t>Percentage of apartment units in market</t>
  </si>
  <si>
    <t>Percentage able to afford units in the economic segment of the subject market</t>
  </si>
  <si>
    <t>Total potential demand for occupied units in the economic segment of the subject market</t>
  </si>
  <si>
    <t>Total  demand for units in the economic segment of the subject market</t>
  </si>
  <si>
    <t>New construction per year</t>
  </si>
  <si>
    <t>Residual demand, i.e., net excess or shortage of units</t>
  </si>
  <si>
    <t>Recap of Fundamental Demand Study</t>
  </si>
  <si>
    <t>Demand for occupied housing units (total households)</t>
  </si>
  <si>
    <t>Potential demand for apartments</t>
  </si>
  <si>
    <t>Total potential demand for units in the economic segment of the subject market</t>
  </si>
  <si>
    <t>Competitive supply at the start of the year*</t>
  </si>
  <si>
    <t>Estimated subject capture rate (rounded)</t>
  </si>
  <si>
    <t>Estimated subject occupancy--units</t>
  </si>
  <si>
    <t>Line 1/Line 3</t>
  </si>
  <si>
    <t>Subject: 312 units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</si>
</sst>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5" formatCode="_(* #,##0_);_(* \(#,##0\);_(* &quot;-&quot;??_);_(@_)"/>
    <numFmt numFmtId="166" formatCode="0.0%"/>
    <numFmt numFmtId="169" formatCode="0.000%"/>
    <numFmt numFmtId="183" formatCode="#,##0.000"/>
  </numFmts>
  <fonts count="13">
    <font>
      <sz val="10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44"/>
      <name val="Arial"/>
      <family val="2"/>
    </font>
    <font>
      <sz val="9"/>
      <name val="Arial"/>
      <family val="2"/>
    </font>
    <font>
      <sz val="9"/>
      <name val="Courier"/>
      <family val="3"/>
    </font>
    <font>
      <u val="singleAccounting"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 applyProtection="1">
      <alignment horizontal="left" vertical="center" wrapText="1"/>
      <protection locked="0"/>
    </xf>
    <xf numFmtId="39" fontId="0" fillId="0" borderId="2" xfId="0" applyNumberFormat="1" applyBorder="1" applyAlignment="1" applyProtection="1">
      <alignment horizontal="center"/>
      <protection locked="0"/>
    </xf>
    <xf numFmtId="39" fontId="0" fillId="0" borderId="3" xfId="0" applyNumberFormat="1" applyBorder="1" applyAlignment="1" applyProtection="1">
      <alignment horizontal="center"/>
      <protection locked="0"/>
    </xf>
    <xf numFmtId="9" fontId="1" fillId="0" borderId="2" xfId="2" applyBorder="1" applyAlignment="1" applyProtection="1">
      <alignment horizontal="center" vertical="center"/>
      <protection locked="0"/>
    </xf>
    <xf numFmtId="9" fontId="1" fillId="0" borderId="3" xfId="2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2" fillId="2" borderId="6" xfId="0" applyFont="1" applyFill="1" applyBorder="1" applyAlignment="1" applyProtection="1">
      <alignment vertical="center" wrapText="1"/>
      <protection locked="0"/>
    </xf>
    <xf numFmtId="3" fontId="0" fillId="2" borderId="6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>
      <alignment horizontal="center" vertical="center"/>
    </xf>
    <xf numFmtId="37" fontId="0" fillId="0" borderId="2" xfId="0" applyNumberFormat="1" applyBorder="1" applyAlignment="1">
      <alignment horizontal="center" vertical="center"/>
    </xf>
    <xf numFmtId="9" fontId="1" fillId="0" borderId="2" xfId="2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0" fillId="2" borderId="9" xfId="0" applyFill="1" applyBorder="1" applyAlignment="1">
      <alignment vertical="center"/>
    </xf>
    <xf numFmtId="0" fontId="0" fillId="2" borderId="9" xfId="0" applyFill="1" applyBorder="1"/>
    <xf numFmtId="0" fontId="0" fillId="2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center"/>
    </xf>
    <xf numFmtId="0" fontId="2" fillId="0" borderId="12" xfId="0" applyFont="1" applyFill="1" applyBorder="1" applyAlignment="1" applyProtection="1">
      <alignment vertical="center" wrapText="1"/>
      <protection locked="0"/>
    </xf>
    <xf numFmtId="166" fontId="1" fillId="0" borderId="12" xfId="2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left" vertical="center" wrapText="1"/>
    </xf>
    <xf numFmtId="0" fontId="0" fillId="0" borderId="14" xfId="0" applyBorder="1" applyAlignment="1" applyProtection="1">
      <alignment horizontal="center" vertical="center"/>
      <protection locked="0"/>
    </xf>
    <xf numFmtId="10" fontId="1" fillId="0" borderId="15" xfId="2" applyNumberFormat="1" applyBorder="1" applyAlignment="1" applyProtection="1">
      <alignment horizontal="center" vertical="center"/>
      <protection locked="0"/>
    </xf>
    <xf numFmtId="169" fontId="1" fillId="0" borderId="15" xfId="2" applyNumberFormat="1" applyBorder="1" applyAlignment="1" applyProtection="1">
      <alignment horizontal="center" vertical="center"/>
      <protection locked="0"/>
    </xf>
    <xf numFmtId="166" fontId="1" fillId="0" borderId="15" xfId="2" applyNumberFormat="1" applyBorder="1" applyAlignment="1" applyProtection="1">
      <alignment horizontal="center" vertical="center"/>
      <protection locked="0"/>
    </xf>
    <xf numFmtId="166" fontId="1" fillId="0" borderId="16" xfId="2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 wrapText="1"/>
      <protection locked="0"/>
    </xf>
    <xf numFmtId="9" fontId="1" fillId="0" borderId="19" xfId="2" applyBorder="1" applyAlignment="1">
      <alignment horizontal="center" vertical="center"/>
    </xf>
    <xf numFmtId="9" fontId="1" fillId="0" borderId="20" xfId="2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 applyProtection="1">
      <alignment horizontal="center" vertical="center" wrapText="1"/>
      <protection locked="0"/>
    </xf>
    <xf numFmtId="3" fontId="4" fillId="3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vertical="center" wrapText="1"/>
      <protection locked="0"/>
    </xf>
    <xf numFmtId="0" fontId="8" fillId="0" borderId="0" xfId="0" applyFont="1" applyProtection="1">
      <protection locked="0"/>
    </xf>
    <xf numFmtId="3" fontId="4" fillId="0" borderId="0" xfId="0" applyNumberFormat="1" applyFont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0" xfId="0" applyFont="1"/>
    <xf numFmtId="0" fontId="9" fillId="0" borderId="0" xfId="0" applyFont="1" applyBorder="1" applyAlignment="1">
      <alignment horizontal="right"/>
    </xf>
    <xf numFmtId="3" fontId="10" fillId="0" borderId="0" xfId="0" applyNumberFormat="1" applyFont="1"/>
    <xf numFmtId="165" fontId="11" fillId="0" borderId="0" xfId="1" applyNumberFormat="1" applyFont="1" applyBorder="1"/>
    <xf numFmtId="0" fontId="9" fillId="0" borderId="0" xfId="0" applyFont="1" applyBorder="1"/>
    <xf numFmtId="3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/>
    <xf numFmtId="9" fontId="9" fillId="0" borderId="0" xfId="0" applyNumberFormat="1" applyFont="1"/>
    <xf numFmtId="0" fontId="12" fillId="0" borderId="0" xfId="0" applyFont="1" applyBorder="1"/>
    <xf numFmtId="3" fontId="12" fillId="0" borderId="0" xfId="0" applyNumberFormat="1" applyFont="1" applyBorder="1"/>
    <xf numFmtId="0" fontId="9" fillId="0" borderId="0" xfId="0" applyFont="1" applyAlignment="1">
      <alignment horizontal="center"/>
    </xf>
    <xf numFmtId="3" fontId="9" fillId="0" borderId="0" xfId="0" applyNumberFormat="1" applyFont="1"/>
    <xf numFmtId="3" fontId="0" fillId="0" borderId="0" xfId="0" applyNumberFormat="1"/>
    <xf numFmtId="0" fontId="2" fillId="0" borderId="0" xfId="0" applyFont="1" applyProtection="1">
      <protection locked="0"/>
    </xf>
    <xf numFmtId="0" fontId="5" fillId="0" borderId="24" xfId="0" applyFont="1" applyBorder="1" applyAlignment="1" applyProtection="1">
      <alignment vertical="center" wrapText="1"/>
      <protection locked="0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3" fontId="4" fillId="3" borderId="2" xfId="1" applyNumberFormat="1" applyFont="1" applyFill="1" applyBorder="1" applyAlignment="1" applyProtection="1">
      <alignment horizontal="center" vertical="center"/>
    </xf>
    <xf numFmtId="183" fontId="4" fillId="0" borderId="2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3" fontId="1" fillId="0" borderId="24" xfId="1" applyNumberFormat="1" applyBorder="1" applyAlignment="1" applyProtection="1">
      <alignment horizontal="center" vertical="center"/>
    </xf>
    <xf numFmtId="3" fontId="3" fillId="0" borderId="2" xfId="1" applyNumberFormat="1" applyFont="1" applyBorder="1" applyAlignment="1" applyProtection="1">
      <alignment horizontal="center" vertical="center"/>
    </xf>
    <xf numFmtId="3" fontId="1" fillId="0" borderId="19" xfId="1" applyNumberFormat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/>
      <protection locked="0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vertical="center" wrapText="1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showGridLines="0" workbookViewId="0">
      <selection activeCell="F14" sqref="F14"/>
    </sheetView>
  </sheetViews>
  <sheetFormatPr defaultColWidth="8.77734375" defaultRowHeight="13.2"/>
  <cols>
    <col min="1" max="1" width="5.77734375" customWidth="1"/>
    <col min="2" max="2" width="32.44140625" customWidth="1"/>
    <col min="3" max="3" width="10.6640625" customWidth="1"/>
    <col min="4" max="4" width="10.44140625" customWidth="1"/>
    <col min="5" max="5" width="10" customWidth="1"/>
    <col min="6" max="6" width="25.5546875" customWidth="1"/>
    <col min="7" max="8" width="8.77734375" customWidth="1"/>
    <col min="9" max="9" width="12.109375" customWidth="1"/>
    <col min="10" max="13" width="8.77734375" customWidth="1"/>
    <col min="14" max="14" width="20.77734375" customWidth="1"/>
  </cols>
  <sheetData>
    <row r="1" spans="1:14">
      <c r="A1" s="90" t="s">
        <v>42</v>
      </c>
    </row>
    <row r="2" spans="1:14">
      <c r="A2" s="106" t="s">
        <v>43</v>
      </c>
      <c r="B2" s="107"/>
      <c r="C2" s="107"/>
      <c r="D2" s="107"/>
      <c r="E2" s="107"/>
      <c r="F2" s="107"/>
      <c r="G2" s="105"/>
      <c r="H2" s="105"/>
      <c r="I2" s="105"/>
      <c r="J2" s="105"/>
      <c r="K2" s="105"/>
      <c r="L2" s="105"/>
      <c r="M2" s="105"/>
      <c r="N2" s="105"/>
    </row>
    <row r="3" spans="1:14" ht="26.4">
      <c r="A3" s="1" t="s">
        <v>7</v>
      </c>
      <c r="B3" s="2" t="s">
        <v>8</v>
      </c>
      <c r="C3" s="2" t="s">
        <v>47</v>
      </c>
      <c r="D3" s="2" t="s">
        <v>29</v>
      </c>
      <c r="E3" s="3" t="s">
        <v>34</v>
      </c>
      <c r="F3" s="4" t="s">
        <v>35</v>
      </c>
    </row>
    <row r="4" spans="1:14">
      <c r="A4" s="9">
        <v>1</v>
      </c>
      <c r="B4" s="102" t="s">
        <v>48</v>
      </c>
      <c r="C4" s="11">
        <v>46800</v>
      </c>
      <c r="D4" s="12">
        <v>57800</v>
      </c>
      <c r="E4" s="13">
        <v>68800</v>
      </c>
      <c r="F4" s="14"/>
    </row>
    <row r="5" spans="1:14" ht="26.4">
      <c r="A5" s="9">
        <v>2</v>
      </c>
      <c r="B5" s="10" t="s">
        <v>13</v>
      </c>
      <c r="C5" s="12">
        <v>2200</v>
      </c>
      <c r="D5" s="12">
        <v>2200</v>
      </c>
      <c r="E5" s="13">
        <v>2200</v>
      </c>
      <c r="F5" s="15" t="s">
        <v>9</v>
      </c>
    </row>
    <row r="6" spans="1:14">
      <c r="A6" s="9">
        <v>3</v>
      </c>
      <c r="B6" s="10" t="s">
        <v>14</v>
      </c>
      <c r="C6" s="16">
        <v>2.6</v>
      </c>
      <c r="D6" s="16">
        <v>2.5499999999999998</v>
      </c>
      <c r="E6" s="17">
        <v>2.4900000000000002</v>
      </c>
      <c r="F6" s="15" t="s">
        <v>37</v>
      </c>
    </row>
    <row r="7" spans="1:14" ht="52.8">
      <c r="A7" s="9">
        <v>4</v>
      </c>
      <c r="B7" s="102" t="s">
        <v>49</v>
      </c>
      <c r="C7" s="12">
        <f t="shared" ref="C7:E7" si="0">C4/C6</f>
        <v>18000</v>
      </c>
      <c r="D7" s="12">
        <f t="shared" si="0"/>
        <v>22666.666666666668</v>
      </c>
      <c r="E7" s="13">
        <f t="shared" si="0"/>
        <v>27630.522088353413</v>
      </c>
      <c r="F7" s="103" t="s">
        <v>55</v>
      </c>
    </row>
    <row r="8" spans="1:14" ht="52.8">
      <c r="A8" s="9">
        <v>5</v>
      </c>
      <c r="B8" s="10" t="s">
        <v>15</v>
      </c>
      <c r="C8" s="18">
        <v>0.39</v>
      </c>
      <c r="D8" s="18">
        <v>0.35</v>
      </c>
      <c r="E8" s="19">
        <v>0.35</v>
      </c>
      <c r="F8" s="103" t="s">
        <v>56</v>
      </c>
    </row>
    <row r="9" spans="1:14">
      <c r="A9" s="9">
        <v>6</v>
      </c>
      <c r="B9" s="10" t="s">
        <v>16</v>
      </c>
      <c r="C9" s="12">
        <f t="shared" ref="C9:E9" si="1">C7*C8</f>
        <v>7020</v>
      </c>
      <c r="D9" s="12">
        <f t="shared" si="1"/>
        <v>7933.333333333333</v>
      </c>
      <c r="E9" s="13">
        <f t="shared" si="1"/>
        <v>9670.6827309236942</v>
      </c>
      <c r="F9" s="15" t="s">
        <v>11</v>
      </c>
    </row>
    <row r="10" spans="1:14" ht="52.8">
      <c r="A10" s="9">
        <v>7</v>
      </c>
      <c r="B10" s="102" t="s">
        <v>50</v>
      </c>
      <c r="C10" s="18">
        <v>0.8</v>
      </c>
      <c r="D10" s="18">
        <v>0.8</v>
      </c>
      <c r="E10" s="19">
        <v>0.8</v>
      </c>
      <c r="F10" s="15" t="s">
        <v>5</v>
      </c>
    </row>
    <row r="11" spans="1:14" ht="52.8">
      <c r="A11" s="20">
        <v>8</v>
      </c>
      <c r="B11" s="102" t="s">
        <v>51</v>
      </c>
      <c r="C11" s="12">
        <f t="shared" ref="C11:E11" si="2">C9*C10</f>
        <v>5616</v>
      </c>
      <c r="D11" s="12">
        <f t="shared" si="2"/>
        <v>6346.666666666667</v>
      </c>
      <c r="E11" s="13">
        <f t="shared" si="2"/>
        <v>7736.5461847389561</v>
      </c>
      <c r="F11" s="103" t="s">
        <v>57</v>
      </c>
    </row>
    <row r="12" spans="1:14" ht="26.4">
      <c r="A12" s="20">
        <v>9</v>
      </c>
      <c r="B12" s="10" t="s">
        <v>17</v>
      </c>
      <c r="C12" s="21">
        <f t="shared" ref="C12:E12" si="3">(C11/0.95)-C11</f>
        <v>295.57894736842172</v>
      </c>
      <c r="D12" s="21">
        <f t="shared" si="3"/>
        <v>334.03508771929864</v>
      </c>
      <c r="E12" s="22">
        <f t="shared" si="3"/>
        <v>407.1866413020507</v>
      </c>
      <c r="F12" s="104" t="s">
        <v>54</v>
      </c>
    </row>
    <row r="13" spans="1:14" ht="26.4">
      <c r="A13" s="20">
        <v>10</v>
      </c>
      <c r="B13" s="102" t="s">
        <v>52</v>
      </c>
      <c r="C13" s="12">
        <f t="shared" ref="C13:E13" si="4">C11+C12</f>
        <v>5911.5789473684217</v>
      </c>
      <c r="D13" s="12">
        <f t="shared" si="4"/>
        <v>6680.7017543859656</v>
      </c>
      <c r="E13" s="13">
        <f t="shared" si="4"/>
        <v>8143.7328260410068</v>
      </c>
      <c r="F13" s="103" t="s">
        <v>58</v>
      </c>
    </row>
    <row r="14" spans="1:14">
      <c r="C14" s="53"/>
      <c r="D14" s="53"/>
      <c r="E14" s="53"/>
      <c r="F14" s="53"/>
      <c r="N14" s="54"/>
    </row>
    <row r="15" spans="1:14">
      <c r="C15" s="53"/>
      <c r="D15" s="53"/>
      <c r="E15" s="53"/>
      <c r="F15" s="53"/>
      <c r="N15" s="54"/>
    </row>
    <row r="16" spans="1:14">
      <c r="C16" s="53"/>
      <c r="D16" s="53"/>
      <c r="E16" s="53"/>
      <c r="F16" s="53"/>
      <c r="N16" s="54"/>
    </row>
    <row r="17" spans="3:14">
      <c r="C17" s="53"/>
      <c r="D17" s="53"/>
      <c r="E17" s="53"/>
      <c r="F17" s="53"/>
      <c r="N17" s="54"/>
    </row>
  </sheetData>
  <mergeCells count="1">
    <mergeCell ref="A2:F2"/>
  </mergeCells>
  <phoneticPr fontId="0" type="noConversion"/>
  <pageMargins left="0.75" right="0.75" top="1" bottom="1" header="0.5" footer="0.5"/>
  <pageSetup scale="72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showGridLines="0" workbookViewId="0">
      <selection activeCell="H4" sqref="H4"/>
    </sheetView>
  </sheetViews>
  <sheetFormatPr defaultColWidth="8.77734375" defaultRowHeight="13.2"/>
  <cols>
    <col min="1" max="1" width="6.77734375" customWidth="1"/>
    <col min="2" max="2" width="28.109375" customWidth="1"/>
    <col min="3" max="3" width="12.6640625" customWidth="1"/>
    <col min="4" max="4" width="11.6640625" customWidth="1"/>
    <col min="5" max="5" width="11.109375" customWidth="1"/>
    <col min="6" max="6" width="21.44140625" customWidth="1"/>
    <col min="7" max="7" width="11.109375" customWidth="1"/>
    <col min="8" max="8" width="11.109375" bestFit="1" customWidth="1"/>
    <col min="9" max="13" width="11.109375" customWidth="1"/>
    <col min="14" max="14" width="42.77734375" customWidth="1"/>
  </cols>
  <sheetData>
    <row r="1" spans="1:14" ht="13.8" thickBot="1">
      <c r="A1" s="90" t="s">
        <v>44</v>
      </c>
    </row>
    <row r="2" spans="1:14" s="53" customFormat="1" ht="18" customHeight="1">
      <c r="A2" s="111" t="s">
        <v>59</v>
      </c>
      <c r="B2" s="112"/>
      <c r="C2" s="112"/>
      <c r="D2" s="112"/>
      <c r="E2" s="112"/>
      <c r="F2" s="112"/>
      <c r="G2"/>
      <c r="H2"/>
      <c r="I2"/>
      <c r="J2"/>
      <c r="K2"/>
      <c r="L2"/>
      <c r="M2"/>
      <c r="N2"/>
    </row>
    <row r="3" spans="1:14" ht="26.4">
      <c r="A3" s="55" t="s">
        <v>1</v>
      </c>
      <c r="B3" s="56" t="s">
        <v>41</v>
      </c>
      <c r="C3" s="57" t="s">
        <v>0</v>
      </c>
      <c r="D3" s="58" t="s">
        <v>29</v>
      </c>
      <c r="E3" s="58" t="s">
        <v>34</v>
      </c>
      <c r="F3" s="59" t="s">
        <v>2</v>
      </c>
    </row>
    <row r="4" spans="1:14" s="53" customFormat="1" ht="33" customHeight="1">
      <c r="A4" s="60">
        <v>1</v>
      </c>
      <c r="B4" s="108" t="s">
        <v>60</v>
      </c>
      <c r="C4" s="61">
        <v>46800</v>
      </c>
      <c r="D4" s="92">
        <v>57800</v>
      </c>
      <c r="E4" s="92">
        <v>68800</v>
      </c>
      <c r="F4" s="62" t="s">
        <v>65</v>
      </c>
    </row>
    <row r="5" spans="1:14" s="53" customFormat="1" ht="24.75" customHeight="1">
      <c r="A5" s="63">
        <v>2</v>
      </c>
      <c r="B5" s="109" t="s">
        <v>61</v>
      </c>
      <c r="C5" s="64"/>
      <c r="D5" s="93">
        <v>2200</v>
      </c>
      <c r="E5" s="93">
        <v>2200</v>
      </c>
      <c r="F5" s="66"/>
    </row>
    <row r="6" spans="1:14" s="53" customFormat="1" ht="26.25" customHeight="1">
      <c r="A6" s="63">
        <v>3</v>
      </c>
      <c r="B6" s="67" t="s">
        <v>3</v>
      </c>
      <c r="C6" s="64">
        <v>5784</v>
      </c>
      <c r="D6" s="65"/>
      <c r="E6" s="65"/>
      <c r="F6" s="66"/>
    </row>
    <row r="7" spans="1:14" s="53" customFormat="1" ht="24.75" customHeight="1">
      <c r="A7" s="63">
        <v>4</v>
      </c>
      <c r="B7" s="109" t="s">
        <v>62</v>
      </c>
      <c r="C7" s="94">
        <f>C6/C4</f>
        <v>0.12358974358974359</v>
      </c>
      <c r="D7" s="95"/>
      <c r="E7" s="95"/>
      <c r="F7" s="66" t="s">
        <v>66</v>
      </c>
    </row>
    <row r="8" spans="1:14" s="53" customFormat="1" ht="25.95" customHeight="1">
      <c r="A8" s="68">
        <v>5</v>
      </c>
      <c r="B8" s="91" t="s">
        <v>4</v>
      </c>
      <c r="C8" s="96">
        <f>C6</f>
        <v>5784</v>
      </c>
      <c r="D8" s="96">
        <v>7143</v>
      </c>
      <c r="E8" s="96">
        <v>8503</v>
      </c>
      <c r="F8" s="69" t="s">
        <v>64</v>
      </c>
    </row>
    <row r="9" spans="1:14" s="53" customFormat="1" ht="16.95" customHeight="1">
      <c r="A9" s="63">
        <v>6</v>
      </c>
      <c r="B9" s="67" t="s">
        <v>17</v>
      </c>
      <c r="C9" s="97">
        <f t="shared" ref="C9:E9" si="0">(C8/0.95)-C8</f>
        <v>304.42105263157919</v>
      </c>
      <c r="D9" s="97">
        <f t="shared" si="0"/>
        <v>375.9473684210534</v>
      </c>
      <c r="E9" s="97">
        <f t="shared" si="0"/>
        <v>447.5263157894733</v>
      </c>
      <c r="F9" s="66"/>
    </row>
    <row r="10" spans="1:14" s="53" customFormat="1" ht="32.25" customHeight="1" thickBot="1">
      <c r="A10" s="70">
        <v>7</v>
      </c>
      <c r="B10" s="110" t="s">
        <v>63</v>
      </c>
      <c r="C10" s="98">
        <f t="shared" ref="C10:E10" si="1">C8+C9</f>
        <v>6088.4210526315792</v>
      </c>
      <c r="D10" s="98">
        <f t="shared" si="1"/>
        <v>7518.9473684210534</v>
      </c>
      <c r="E10" s="98">
        <f t="shared" si="1"/>
        <v>8950.5263157894733</v>
      </c>
      <c r="F10" s="71"/>
    </row>
    <row r="11" spans="1:14">
      <c r="A11" s="72"/>
      <c r="C11" s="73"/>
    </row>
    <row r="12" spans="1:14">
      <c r="B12" s="74"/>
      <c r="C12" s="75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4"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</row>
    <row r="14" spans="1:14" ht="14.4">
      <c r="A14" s="77"/>
      <c r="B14" s="78"/>
      <c r="C14" s="79"/>
      <c r="D14" s="80"/>
      <c r="E14" s="81"/>
      <c r="F14" s="81"/>
      <c r="G14" s="81"/>
      <c r="H14" s="81"/>
      <c r="I14" s="81"/>
      <c r="J14" s="81"/>
      <c r="K14" s="81"/>
      <c r="L14" s="81"/>
      <c r="M14" s="81"/>
    </row>
    <row r="15" spans="1:14">
      <c r="A15" s="77"/>
      <c r="B15" s="78"/>
      <c r="C15" s="82"/>
      <c r="D15" s="83"/>
      <c r="E15" s="81"/>
      <c r="F15" s="81"/>
      <c r="G15" s="81"/>
      <c r="H15" s="81"/>
      <c r="I15" s="81"/>
      <c r="J15" s="81"/>
      <c r="K15" s="81"/>
      <c r="L15" s="81"/>
      <c r="M15" s="81"/>
    </row>
    <row r="16" spans="1:14">
      <c r="A16" s="84"/>
      <c r="B16" s="85"/>
      <c r="C16" s="86"/>
      <c r="D16" s="81"/>
      <c r="E16" s="81"/>
      <c r="F16" s="81"/>
      <c r="G16" s="81"/>
      <c r="H16" s="81"/>
      <c r="I16" s="81"/>
      <c r="J16" s="81"/>
      <c r="K16" s="81"/>
      <c r="L16" s="81"/>
      <c r="M16" s="81"/>
    </row>
    <row r="17" spans="1:13">
      <c r="A17" s="77"/>
      <c r="B17" s="77"/>
      <c r="C17" s="8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>
      <c r="A18" s="77"/>
      <c r="B18" s="77"/>
      <c r="C18" s="88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20" spans="1:13">
      <c r="B20" s="77"/>
      <c r="D20" s="89"/>
    </row>
  </sheetData>
  <mergeCells count="1">
    <mergeCell ref="A2:F2"/>
  </mergeCells>
  <phoneticPr fontId="0" type="noConversion"/>
  <pageMargins left="0.75" right="0.75" top="1" bottom="1" header="0.5" footer="0.5"/>
  <pageSetup scale="56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workbookViewId="0">
      <selection activeCell="E18" sqref="E18"/>
    </sheetView>
  </sheetViews>
  <sheetFormatPr defaultColWidth="8.77734375" defaultRowHeight="13.2"/>
  <cols>
    <col min="1" max="1" width="5.77734375" customWidth="1"/>
    <col min="2" max="2" width="32.44140625" customWidth="1"/>
    <col min="3" max="3" width="10.6640625" customWidth="1"/>
    <col min="4" max="4" width="10.44140625" customWidth="1"/>
    <col min="5" max="5" width="10" customWidth="1"/>
    <col min="6" max="6" width="25.21875" customWidth="1"/>
    <col min="7" max="8" width="8.77734375" customWidth="1"/>
    <col min="9" max="9" width="20.77734375" customWidth="1"/>
  </cols>
  <sheetData>
    <row r="1" spans="1:9">
      <c r="A1" s="90" t="s">
        <v>45</v>
      </c>
    </row>
    <row r="2" spans="1:9">
      <c r="A2" s="106" t="s">
        <v>67</v>
      </c>
      <c r="B2" s="107"/>
      <c r="C2" s="107"/>
      <c r="D2" s="107"/>
      <c r="E2" s="107"/>
      <c r="F2" s="107"/>
      <c r="G2" s="105"/>
      <c r="H2" s="105"/>
      <c r="I2" s="105"/>
    </row>
    <row r="3" spans="1:9" ht="26.4">
      <c r="A3" s="1" t="s">
        <v>7</v>
      </c>
      <c r="B3" s="2" t="s">
        <v>36</v>
      </c>
      <c r="C3" s="2" t="s">
        <v>47</v>
      </c>
      <c r="D3" s="2" t="s">
        <v>29</v>
      </c>
      <c r="E3" s="2" t="s">
        <v>34</v>
      </c>
      <c r="F3" s="4" t="s">
        <v>2</v>
      </c>
    </row>
    <row r="4" spans="1:9">
      <c r="A4" s="9">
        <v>1</v>
      </c>
      <c r="B4" s="10" t="s">
        <v>12</v>
      </c>
      <c r="C4" s="11">
        <v>46800</v>
      </c>
      <c r="D4" s="12">
        <v>57800</v>
      </c>
      <c r="E4" s="12">
        <v>68800</v>
      </c>
      <c r="F4" s="14"/>
    </row>
    <row r="5" spans="1:9" ht="26.4">
      <c r="A5" s="9">
        <v>2</v>
      </c>
      <c r="B5" s="10" t="s">
        <v>13</v>
      </c>
      <c r="C5" s="12"/>
      <c r="D5" s="12">
        <v>2200</v>
      </c>
      <c r="E5" s="12">
        <f>D5</f>
        <v>2200</v>
      </c>
      <c r="F5" s="15" t="s">
        <v>9</v>
      </c>
    </row>
    <row r="6" spans="1:9">
      <c r="A6" s="9">
        <v>3</v>
      </c>
      <c r="B6" s="10" t="s">
        <v>14</v>
      </c>
      <c r="C6" s="16">
        <v>2.6</v>
      </c>
      <c r="D6" s="16">
        <v>2.5499999999999998</v>
      </c>
      <c r="E6" s="16">
        <v>2.4900000000000002</v>
      </c>
      <c r="F6" s="15" t="s">
        <v>37</v>
      </c>
    </row>
    <row r="7" spans="1:9" ht="26.4">
      <c r="A7" s="9">
        <v>4</v>
      </c>
      <c r="B7" s="102" t="s">
        <v>71</v>
      </c>
      <c r="C7" s="12">
        <f t="shared" ref="C7:E7" si="0">C4/C6</f>
        <v>18000</v>
      </c>
      <c r="D7" s="12">
        <f t="shared" si="0"/>
        <v>22666.666666666668</v>
      </c>
      <c r="E7" s="12">
        <f t="shared" si="0"/>
        <v>27630.522088353413</v>
      </c>
      <c r="F7" s="103" t="s">
        <v>55</v>
      </c>
    </row>
    <row r="8" spans="1:9" ht="26.4">
      <c r="A8" s="9">
        <v>5</v>
      </c>
      <c r="B8" s="102" t="s">
        <v>72</v>
      </c>
      <c r="C8" s="18">
        <v>0.39</v>
      </c>
      <c r="D8" s="18">
        <v>0.35</v>
      </c>
      <c r="E8" s="18">
        <v>0.35</v>
      </c>
      <c r="F8" s="15" t="s">
        <v>9</v>
      </c>
    </row>
    <row r="9" spans="1:9">
      <c r="A9" s="9">
        <v>6</v>
      </c>
      <c r="B9" s="10" t="s">
        <v>16</v>
      </c>
      <c r="C9" s="12">
        <f t="shared" ref="C9:E9" si="1">C7*C8</f>
        <v>7020</v>
      </c>
      <c r="D9" s="12">
        <f t="shared" si="1"/>
        <v>7933.333333333333</v>
      </c>
      <c r="E9" s="12">
        <f t="shared" si="1"/>
        <v>9670.6827309236942</v>
      </c>
      <c r="F9" s="15" t="s">
        <v>11</v>
      </c>
    </row>
    <row r="10" spans="1:9" ht="39.6">
      <c r="A10" s="9">
        <v>7</v>
      </c>
      <c r="B10" s="102" t="s">
        <v>73</v>
      </c>
      <c r="C10" s="18">
        <v>0.8</v>
      </c>
      <c r="D10" s="18">
        <v>0.8</v>
      </c>
      <c r="E10" s="18">
        <v>0.8</v>
      </c>
      <c r="F10" s="15" t="s">
        <v>5</v>
      </c>
    </row>
    <row r="11" spans="1:9" ht="39.6">
      <c r="A11" s="20">
        <v>8</v>
      </c>
      <c r="B11" s="102" t="s">
        <v>74</v>
      </c>
      <c r="C11" s="12">
        <f t="shared" ref="C11:E11" si="2">C9*C10</f>
        <v>5616</v>
      </c>
      <c r="D11" s="12">
        <f t="shared" si="2"/>
        <v>6346.666666666667</v>
      </c>
      <c r="E11" s="12">
        <f t="shared" si="2"/>
        <v>7736.5461847389561</v>
      </c>
      <c r="F11" s="15" t="s">
        <v>10</v>
      </c>
    </row>
    <row r="12" spans="1:9">
      <c r="A12" s="20">
        <v>9</v>
      </c>
      <c r="B12" s="10" t="s">
        <v>17</v>
      </c>
      <c r="C12" s="21">
        <f t="shared" ref="C12:E12" si="3">(C11/0.95)-C11</f>
        <v>295.57894736842172</v>
      </c>
      <c r="D12" s="21">
        <f t="shared" si="3"/>
        <v>334.03508771929864</v>
      </c>
      <c r="E12" s="21">
        <f t="shared" si="3"/>
        <v>407.1866413020507</v>
      </c>
      <c r="F12" s="14"/>
    </row>
    <row r="13" spans="1:9" ht="39.6">
      <c r="A13" s="20">
        <v>10</v>
      </c>
      <c r="B13" s="102" t="s">
        <v>75</v>
      </c>
      <c r="C13" s="12">
        <f t="shared" ref="C13:E13" si="4">C11+C12</f>
        <v>5911.5789473684217</v>
      </c>
      <c r="D13" s="12">
        <f t="shared" si="4"/>
        <v>6680.7017543859656</v>
      </c>
      <c r="E13" s="12">
        <f t="shared" si="4"/>
        <v>8143.7328260410068</v>
      </c>
      <c r="F13" s="103" t="s">
        <v>53</v>
      </c>
    </row>
    <row r="14" spans="1:9">
      <c r="A14" s="23"/>
      <c r="B14" s="24" t="s">
        <v>18</v>
      </c>
      <c r="C14" s="25"/>
      <c r="D14" s="25"/>
      <c r="E14" s="25"/>
      <c r="F14" s="26"/>
    </row>
    <row r="15" spans="1:9">
      <c r="A15" s="9">
        <v>11</v>
      </c>
      <c r="B15" s="10" t="s">
        <v>22</v>
      </c>
      <c r="C15" s="11">
        <v>7000</v>
      </c>
      <c r="D15" s="12">
        <v>7000</v>
      </c>
      <c r="E15" s="12">
        <f>D15+D16</f>
        <v>7000</v>
      </c>
      <c r="F15" s="14"/>
    </row>
    <row r="16" spans="1:9" ht="26.4">
      <c r="A16" s="9">
        <v>12</v>
      </c>
      <c r="B16" s="102" t="s">
        <v>76</v>
      </c>
      <c r="C16" s="27">
        <v>0</v>
      </c>
      <c r="D16" s="27">
        <v>0</v>
      </c>
      <c r="E16" s="27">
        <v>350</v>
      </c>
      <c r="F16" s="103" t="s">
        <v>68</v>
      </c>
    </row>
    <row r="17" spans="1:9">
      <c r="A17" s="9">
        <v>13</v>
      </c>
      <c r="B17" s="10" t="s">
        <v>19</v>
      </c>
      <c r="C17" s="29">
        <f t="shared" ref="C17:E17" si="5">SUM(C15:C16)</f>
        <v>7000</v>
      </c>
      <c r="D17" s="29">
        <f t="shared" si="5"/>
        <v>7000</v>
      </c>
      <c r="E17" s="29">
        <v>8750</v>
      </c>
      <c r="F17" s="14"/>
    </row>
    <row r="18" spans="1:9" ht="26.4">
      <c r="A18" s="9">
        <v>14</v>
      </c>
      <c r="B18" s="102" t="s">
        <v>77</v>
      </c>
      <c r="C18" s="30">
        <f t="shared" ref="C18:E18" si="6">C13-C17</f>
        <v>-1088.4210526315783</v>
      </c>
      <c r="D18" s="30">
        <f t="shared" si="6"/>
        <v>-319.29824561403439</v>
      </c>
      <c r="E18" s="30">
        <f t="shared" si="6"/>
        <v>-606.26717395899323</v>
      </c>
      <c r="F18" s="103" t="s">
        <v>69</v>
      </c>
    </row>
    <row r="19" spans="1:9" ht="13.8" thickBot="1">
      <c r="A19" s="49">
        <v>15</v>
      </c>
      <c r="B19" s="50" t="s">
        <v>6</v>
      </c>
      <c r="C19" s="51">
        <f t="shared" ref="C19:E19" si="7">C11/C17</f>
        <v>0.80228571428571427</v>
      </c>
      <c r="D19" s="51">
        <f t="shared" si="7"/>
        <v>0.90666666666666673</v>
      </c>
      <c r="E19" s="51">
        <f t="shared" si="7"/>
        <v>0.88417670682730931</v>
      </c>
      <c r="F19" s="113" t="s">
        <v>70</v>
      </c>
    </row>
    <row r="20" spans="1:9">
      <c r="C20" s="53"/>
      <c r="D20" s="53"/>
      <c r="E20" s="53"/>
      <c r="F20" s="53"/>
      <c r="I20" s="54"/>
    </row>
    <row r="21" spans="1:9">
      <c r="C21" s="53"/>
      <c r="D21" s="53"/>
      <c r="E21" s="53"/>
      <c r="F21" s="53"/>
      <c r="I21" s="54"/>
    </row>
    <row r="22" spans="1:9">
      <c r="C22" s="53"/>
      <c r="D22" s="53"/>
      <c r="E22" s="53"/>
      <c r="F22" s="53"/>
      <c r="I22" s="54"/>
    </row>
    <row r="23" spans="1:9">
      <c r="C23" s="53"/>
      <c r="D23" s="53"/>
      <c r="E23" s="53"/>
      <c r="F23" s="53"/>
      <c r="I23" s="54"/>
    </row>
  </sheetData>
  <mergeCells count="1">
    <mergeCell ref="A2:F2"/>
  </mergeCells>
  <phoneticPr fontId="0" type="noConversion"/>
  <pageMargins left="0.75" right="0.75" top="1" bottom="1" header="0.5" footer="0.5"/>
  <pageSetup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showGridLines="0" tabSelected="1" workbookViewId="0">
      <selection activeCell="N3" sqref="N3"/>
    </sheetView>
  </sheetViews>
  <sheetFormatPr defaultColWidth="8.77734375" defaultRowHeight="13.2"/>
  <cols>
    <col min="1" max="1" width="5.77734375" customWidth="1"/>
    <col min="2" max="2" width="32.44140625" customWidth="1"/>
    <col min="3" max="3" width="10.6640625" customWidth="1"/>
    <col min="4" max="4" width="10.44140625" customWidth="1"/>
    <col min="5" max="5" width="10" customWidth="1"/>
    <col min="6" max="6" width="13.109375" customWidth="1"/>
    <col min="7" max="8" width="8.77734375" customWidth="1"/>
    <col min="9" max="9" width="12.109375" customWidth="1"/>
    <col min="10" max="13" width="8.77734375" customWidth="1"/>
    <col min="14" max="14" width="20.77734375" customWidth="1"/>
  </cols>
  <sheetData>
    <row r="1" spans="1:14" ht="13.8" thickBot="1">
      <c r="A1" s="90" t="s">
        <v>46</v>
      </c>
    </row>
    <row r="2" spans="1:14">
      <c r="A2" s="99" t="s">
        <v>78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</row>
    <row r="3" spans="1:14" ht="26.4">
      <c r="A3" s="1" t="s">
        <v>7</v>
      </c>
      <c r="B3" s="2"/>
      <c r="C3" s="2" t="s">
        <v>47</v>
      </c>
      <c r="D3" s="2" t="s">
        <v>25</v>
      </c>
      <c r="E3" s="2" t="s">
        <v>26</v>
      </c>
      <c r="F3" s="2" t="s">
        <v>27</v>
      </c>
      <c r="G3" s="2" t="s">
        <v>28</v>
      </c>
      <c r="H3" s="2" t="s">
        <v>29</v>
      </c>
      <c r="I3" s="2" t="s">
        <v>30</v>
      </c>
      <c r="J3" s="2" t="s">
        <v>31</v>
      </c>
      <c r="K3" s="2" t="s">
        <v>32</v>
      </c>
      <c r="L3" s="2" t="s">
        <v>33</v>
      </c>
      <c r="M3" s="3" t="s">
        <v>34</v>
      </c>
      <c r="N3" s="4" t="s">
        <v>2</v>
      </c>
    </row>
    <row r="4" spans="1:14">
      <c r="A4" s="5"/>
      <c r="B4" s="6" t="s">
        <v>36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1:14">
      <c r="A5" s="9">
        <v>1</v>
      </c>
      <c r="B5" s="10" t="s">
        <v>12</v>
      </c>
      <c r="C5" s="11">
        <v>46800</v>
      </c>
      <c r="D5" s="12">
        <f t="shared" ref="D5:M5" si="0">C5+D6</f>
        <v>49000</v>
      </c>
      <c r="E5" s="12">
        <f t="shared" si="0"/>
        <v>51200</v>
      </c>
      <c r="F5" s="12">
        <f t="shared" si="0"/>
        <v>53400</v>
      </c>
      <c r="G5" s="12">
        <f t="shared" si="0"/>
        <v>55600</v>
      </c>
      <c r="H5" s="12">
        <f t="shared" si="0"/>
        <v>57800</v>
      </c>
      <c r="I5" s="12">
        <f t="shared" si="0"/>
        <v>60000</v>
      </c>
      <c r="J5" s="12">
        <f t="shared" si="0"/>
        <v>62200</v>
      </c>
      <c r="K5" s="12">
        <f t="shared" si="0"/>
        <v>64400</v>
      </c>
      <c r="L5" s="12">
        <f t="shared" si="0"/>
        <v>66600</v>
      </c>
      <c r="M5" s="13">
        <f t="shared" si="0"/>
        <v>68800</v>
      </c>
      <c r="N5" s="14"/>
    </row>
    <row r="6" spans="1:14">
      <c r="A6" s="9">
        <v>2</v>
      </c>
      <c r="B6" s="10" t="s">
        <v>13</v>
      </c>
      <c r="C6" s="12"/>
      <c r="D6" s="11">
        <v>2200</v>
      </c>
      <c r="E6" s="12">
        <f t="shared" ref="E6:M6" si="1">D6</f>
        <v>2200</v>
      </c>
      <c r="F6" s="12">
        <f t="shared" si="1"/>
        <v>2200</v>
      </c>
      <c r="G6" s="12">
        <f t="shared" si="1"/>
        <v>2200</v>
      </c>
      <c r="H6" s="12">
        <f t="shared" si="1"/>
        <v>2200</v>
      </c>
      <c r="I6" s="12">
        <f t="shared" si="1"/>
        <v>2200</v>
      </c>
      <c r="J6" s="12">
        <f t="shared" si="1"/>
        <v>2200</v>
      </c>
      <c r="K6" s="12">
        <f t="shared" si="1"/>
        <v>2200</v>
      </c>
      <c r="L6" s="12">
        <f t="shared" si="1"/>
        <v>2200</v>
      </c>
      <c r="M6" s="13">
        <f t="shared" si="1"/>
        <v>2200</v>
      </c>
      <c r="N6" s="15" t="s">
        <v>9</v>
      </c>
    </row>
    <row r="7" spans="1:14">
      <c r="A7" s="9">
        <v>3</v>
      </c>
      <c r="B7" s="10" t="s">
        <v>14</v>
      </c>
      <c r="C7" s="16">
        <v>2.6</v>
      </c>
      <c r="D7" s="16">
        <v>2.59</v>
      </c>
      <c r="E7" s="16">
        <v>2.58</v>
      </c>
      <c r="F7" s="16">
        <v>2.57</v>
      </c>
      <c r="G7" s="16">
        <v>2.56</v>
      </c>
      <c r="H7" s="16">
        <v>2.5499999999999998</v>
      </c>
      <c r="I7" s="16">
        <v>2.5299999999999998</v>
      </c>
      <c r="J7" s="16">
        <v>2.52</v>
      </c>
      <c r="K7" s="16">
        <v>2.5099999999999998</v>
      </c>
      <c r="L7" s="16">
        <v>2.5</v>
      </c>
      <c r="M7" s="17">
        <v>2.4900000000000002</v>
      </c>
      <c r="N7" s="15" t="s">
        <v>37</v>
      </c>
    </row>
    <row r="8" spans="1:14" ht="26.4">
      <c r="A8" s="9">
        <v>4</v>
      </c>
      <c r="B8" s="102" t="s">
        <v>79</v>
      </c>
      <c r="C8" s="12">
        <f t="shared" ref="C8:M8" si="2">C5/C7</f>
        <v>18000</v>
      </c>
      <c r="D8" s="12">
        <f t="shared" si="2"/>
        <v>18918.91891891892</v>
      </c>
      <c r="E8" s="12">
        <f t="shared" si="2"/>
        <v>19844.961240310076</v>
      </c>
      <c r="F8" s="12">
        <f t="shared" si="2"/>
        <v>20778.21011673152</v>
      </c>
      <c r="G8" s="12">
        <f t="shared" si="2"/>
        <v>21718.75</v>
      </c>
      <c r="H8" s="12">
        <f t="shared" si="2"/>
        <v>22666.666666666668</v>
      </c>
      <c r="I8" s="12">
        <f t="shared" si="2"/>
        <v>23715.415019762848</v>
      </c>
      <c r="J8" s="12">
        <f t="shared" si="2"/>
        <v>24682.539682539682</v>
      </c>
      <c r="K8" s="12">
        <f t="shared" si="2"/>
        <v>25657.370517928288</v>
      </c>
      <c r="L8" s="12">
        <f t="shared" si="2"/>
        <v>26640</v>
      </c>
      <c r="M8" s="13">
        <f t="shared" si="2"/>
        <v>27630.522088353413</v>
      </c>
      <c r="N8" s="103" t="s">
        <v>85</v>
      </c>
    </row>
    <row r="9" spans="1:14">
      <c r="A9" s="9">
        <v>5</v>
      </c>
      <c r="B9" s="10" t="s">
        <v>15</v>
      </c>
      <c r="C9" s="18">
        <v>0.39</v>
      </c>
      <c r="D9" s="18">
        <v>0.38</v>
      </c>
      <c r="E9" s="18">
        <v>0.37</v>
      </c>
      <c r="F9" s="18">
        <v>0.36</v>
      </c>
      <c r="G9" s="18">
        <v>0.35</v>
      </c>
      <c r="H9" s="18">
        <v>0.35</v>
      </c>
      <c r="I9" s="18">
        <v>0.35</v>
      </c>
      <c r="J9" s="18">
        <v>0.35</v>
      </c>
      <c r="K9" s="18">
        <v>0.35</v>
      </c>
      <c r="L9" s="18">
        <v>0.35</v>
      </c>
      <c r="M9" s="19">
        <v>0.35</v>
      </c>
      <c r="N9" s="15" t="s">
        <v>9</v>
      </c>
    </row>
    <row r="10" spans="1:14">
      <c r="A10" s="9">
        <v>6</v>
      </c>
      <c r="B10" s="102" t="s">
        <v>80</v>
      </c>
      <c r="C10" s="12">
        <f t="shared" ref="C10:M10" si="3">C8*C9</f>
        <v>7020</v>
      </c>
      <c r="D10" s="12">
        <f t="shared" si="3"/>
        <v>7189.1891891891901</v>
      </c>
      <c r="E10" s="12">
        <f t="shared" si="3"/>
        <v>7342.6356589147281</v>
      </c>
      <c r="F10" s="12">
        <f t="shared" si="3"/>
        <v>7480.1556420233464</v>
      </c>
      <c r="G10" s="12">
        <f t="shared" si="3"/>
        <v>7601.5624999999991</v>
      </c>
      <c r="H10" s="12">
        <f t="shared" si="3"/>
        <v>7933.333333333333</v>
      </c>
      <c r="I10" s="12">
        <f t="shared" si="3"/>
        <v>8300.395256916996</v>
      </c>
      <c r="J10" s="12">
        <f t="shared" si="3"/>
        <v>8638.8888888888887</v>
      </c>
      <c r="K10" s="12">
        <f t="shared" si="3"/>
        <v>8980.0796812748995</v>
      </c>
      <c r="L10" s="12">
        <f t="shared" si="3"/>
        <v>9324</v>
      </c>
      <c r="M10" s="13">
        <f t="shared" si="3"/>
        <v>9670.6827309236942</v>
      </c>
      <c r="N10" s="15" t="s">
        <v>11</v>
      </c>
    </row>
    <row r="11" spans="1:14" ht="39.6">
      <c r="A11" s="9">
        <v>7</v>
      </c>
      <c r="B11" s="102" t="s">
        <v>73</v>
      </c>
      <c r="C11" s="18">
        <v>0.8</v>
      </c>
      <c r="D11" s="18">
        <v>0.8</v>
      </c>
      <c r="E11" s="18">
        <v>0.8</v>
      </c>
      <c r="F11" s="18">
        <v>0.8</v>
      </c>
      <c r="G11" s="18">
        <v>0.8</v>
      </c>
      <c r="H11" s="18">
        <v>0.8</v>
      </c>
      <c r="I11" s="18">
        <v>0.8</v>
      </c>
      <c r="J11" s="18">
        <v>0.8</v>
      </c>
      <c r="K11" s="18">
        <v>0.8</v>
      </c>
      <c r="L11" s="18">
        <v>0.8</v>
      </c>
      <c r="M11" s="19">
        <v>0.8</v>
      </c>
      <c r="N11" s="15" t="s">
        <v>5</v>
      </c>
    </row>
    <row r="12" spans="1:14" ht="39.6">
      <c r="A12" s="20">
        <v>8</v>
      </c>
      <c r="B12" s="102" t="s">
        <v>74</v>
      </c>
      <c r="C12" s="12">
        <f t="shared" ref="C12:M12" si="4">C10*C11</f>
        <v>5616</v>
      </c>
      <c r="D12" s="12">
        <f t="shared" si="4"/>
        <v>5751.3513513513526</v>
      </c>
      <c r="E12" s="12">
        <f t="shared" si="4"/>
        <v>5874.1085271317825</v>
      </c>
      <c r="F12" s="12">
        <f t="shared" si="4"/>
        <v>5984.1245136186772</v>
      </c>
      <c r="G12" s="12">
        <f t="shared" si="4"/>
        <v>6081.25</v>
      </c>
      <c r="H12" s="12">
        <f t="shared" si="4"/>
        <v>6346.666666666667</v>
      </c>
      <c r="I12" s="12">
        <f t="shared" si="4"/>
        <v>6640.316205533597</v>
      </c>
      <c r="J12" s="12">
        <f t="shared" si="4"/>
        <v>6911.1111111111113</v>
      </c>
      <c r="K12" s="12">
        <f t="shared" si="4"/>
        <v>7184.0637450199201</v>
      </c>
      <c r="L12" s="12">
        <f t="shared" si="4"/>
        <v>7459.2000000000007</v>
      </c>
      <c r="M12" s="13">
        <f t="shared" si="4"/>
        <v>7736.5461847389561</v>
      </c>
      <c r="N12" s="15" t="s">
        <v>10</v>
      </c>
    </row>
    <row r="13" spans="1:14">
      <c r="A13" s="20">
        <v>9</v>
      </c>
      <c r="B13" s="10" t="s">
        <v>17</v>
      </c>
      <c r="C13" s="21">
        <f t="shared" ref="C13:M13" si="5">(C12/0.95)-C12</f>
        <v>295.57894736842172</v>
      </c>
      <c r="D13" s="21">
        <f t="shared" si="5"/>
        <v>302.70270270270339</v>
      </c>
      <c r="E13" s="21">
        <f t="shared" si="5"/>
        <v>309.16360669114692</v>
      </c>
      <c r="F13" s="21">
        <f t="shared" si="5"/>
        <v>314.95392176940459</v>
      </c>
      <c r="G13" s="21">
        <f t="shared" si="5"/>
        <v>320.06578947368416</v>
      </c>
      <c r="H13" s="21">
        <f t="shared" si="5"/>
        <v>334.03508771929864</v>
      </c>
      <c r="I13" s="21">
        <f t="shared" si="5"/>
        <v>349.49032660703142</v>
      </c>
      <c r="J13" s="21">
        <f t="shared" si="5"/>
        <v>363.74269005847964</v>
      </c>
      <c r="K13" s="21">
        <f t="shared" si="5"/>
        <v>378.1086181589435</v>
      </c>
      <c r="L13" s="21">
        <f t="shared" si="5"/>
        <v>392.58947368421104</v>
      </c>
      <c r="M13" s="22">
        <f t="shared" si="5"/>
        <v>407.1866413020507</v>
      </c>
      <c r="N13" s="14"/>
    </row>
    <row r="14" spans="1:14" ht="39.6">
      <c r="A14" s="20">
        <v>10</v>
      </c>
      <c r="B14" s="102" t="s">
        <v>81</v>
      </c>
      <c r="C14" s="12">
        <f t="shared" ref="C14:M14" si="6">C12+C13</f>
        <v>5911.5789473684217</v>
      </c>
      <c r="D14" s="12">
        <f t="shared" si="6"/>
        <v>6054.054054054056</v>
      </c>
      <c r="E14" s="12">
        <f t="shared" si="6"/>
        <v>6183.2721338229294</v>
      </c>
      <c r="F14" s="12">
        <f t="shared" si="6"/>
        <v>6299.0784353880817</v>
      </c>
      <c r="G14" s="12">
        <f t="shared" si="6"/>
        <v>6401.3157894736842</v>
      </c>
      <c r="H14" s="12">
        <f t="shared" si="6"/>
        <v>6680.7017543859656</v>
      </c>
      <c r="I14" s="12">
        <f t="shared" si="6"/>
        <v>6989.8065321406284</v>
      </c>
      <c r="J14" s="12">
        <f t="shared" si="6"/>
        <v>7274.853801169591</v>
      </c>
      <c r="K14" s="12">
        <f t="shared" si="6"/>
        <v>7562.1723631788636</v>
      </c>
      <c r="L14" s="12">
        <f t="shared" si="6"/>
        <v>7851.7894736842118</v>
      </c>
      <c r="M14" s="13">
        <f t="shared" si="6"/>
        <v>8143.7328260410068</v>
      </c>
      <c r="N14" s="103" t="s">
        <v>53</v>
      </c>
    </row>
    <row r="15" spans="1:14">
      <c r="A15" s="23"/>
      <c r="B15" s="24" t="s">
        <v>38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6"/>
    </row>
    <row r="16" spans="1:14" ht="26.4">
      <c r="A16" s="9">
        <v>11</v>
      </c>
      <c r="B16" s="102" t="s">
        <v>82</v>
      </c>
      <c r="C16" s="11">
        <v>7000</v>
      </c>
      <c r="D16" s="12">
        <f t="shared" ref="D16:M16" si="7">C16+C17</f>
        <v>7000</v>
      </c>
      <c r="E16" s="12">
        <f t="shared" si="7"/>
        <v>7000</v>
      </c>
      <c r="F16" s="12">
        <f t="shared" si="7"/>
        <v>7000</v>
      </c>
      <c r="G16" s="12">
        <f t="shared" si="7"/>
        <v>7000</v>
      </c>
      <c r="H16" s="12">
        <f t="shared" si="7"/>
        <v>7000</v>
      </c>
      <c r="I16" s="12">
        <f t="shared" si="7"/>
        <v>7000</v>
      </c>
      <c r="J16" s="12">
        <f t="shared" si="7"/>
        <v>7350</v>
      </c>
      <c r="K16" s="12">
        <f t="shared" si="7"/>
        <v>7700</v>
      </c>
      <c r="L16" s="12">
        <f t="shared" si="7"/>
        <v>8050</v>
      </c>
      <c r="M16" s="13">
        <f t="shared" si="7"/>
        <v>8400</v>
      </c>
      <c r="N16" s="14"/>
    </row>
    <row r="17" spans="1:14">
      <c r="A17" s="9">
        <v>12</v>
      </c>
      <c r="B17" s="10" t="s">
        <v>23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350</v>
      </c>
      <c r="J17" s="27">
        <v>350</v>
      </c>
      <c r="K17" s="27">
        <v>350</v>
      </c>
      <c r="L17" s="27">
        <v>350</v>
      </c>
      <c r="M17" s="28">
        <v>350</v>
      </c>
      <c r="N17" s="15" t="s">
        <v>9</v>
      </c>
    </row>
    <row r="18" spans="1:14">
      <c r="A18" s="9">
        <v>13</v>
      </c>
      <c r="B18" s="10" t="s">
        <v>19</v>
      </c>
      <c r="C18" s="29">
        <f t="shared" ref="C18:M18" si="8">SUM(C16:C17)</f>
        <v>7000</v>
      </c>
      <c r="D18" s="29">
        <f t="shared" si="8"/>
        <v>7000</v>
      </c>
      <c r="E18" s="29">
        <f t="shared" si="8"/>
        <v>7000</v>
      </c>
      <c r="F18" s="29">
        <f t="shared" si="8"/>
        <v>7000</v>
      </c>
      <c r="G18" s="29">
        <f t="shared" si="8"/>
        <v>7000</v>
      </c>
      <c r="H18" s="29">
        <f t="shared" si="8"/>
        <v>7000</v>
      </c>
      <c r="I18" s="29">
        <f t="shared" si="8"/>
        <v>7350</v>
      </c>
      <c r="J18" s="29">
        <f t="shared" si="8"/>
        <v>7700</v>
      </c>
      <c r="K18" s="29">
        <f t="shared" si="8"/>
        <v>8050</v>
      </c>
      <c r="L18" s="29">
        <f t="shared" si="8"/>
        <v>8400</v>
      </c>
      <c r="M18" s="29">
        <f t="shared" si="8"/>
        <v>8750</v>
      </c>
      <c r="N18" s="14"/>
    </row>
    <row r="19" spans="1:14">
      <c r="A19" s="9">
        <v>14</v>
      </c>
      <c r="B19" s="10" t="s">
        <v>20</v>
      </c>
      <c r="C19" s="30">
        <f t="shared" ref="C19:M19" si="9">C14-C18</f>
        <v>-1088.4210526315783</v>
      </c>
      <c r="D19" s="30">
        <f t="shared" si="9"/>
        <v>-945.945945945944</v>
      </c>
      <c r="E19" s="30">
        <f t="shared" si="9"/>
        <v>-816.72786617707061</v>
      </c>
      <c r="F19" s="30">
        <f t="shared" si="9"/>
        <v>-700.92156461191826</v>
      </c>
      <c r="G19" s="30">
        <f t="shared" si="9"/>
        <v>-598.68421052631584</v>
      </c>
      <c r="H19" s="30">
        <f t="shared" si="9"/>
        <v>-319.29824561403439</v>
      </c>
      <c r="I19" s="30">
        <f t="shared" si="9"/>
        <v>-360.19346785937159</v>
      </c>
      <c r="J19" s="30">
        <f t="shared" si="9"/>
        <v>-425.14619883040905</v>
      </c>
      <c r="K19" s="30">
        <f t="shared" si="9"/>
        <v>-487.82763682113637</v>
      </c>
      <c r="L19" s="30">
        <f t="shared" si="9"/>
        <v>-548.21052631578823</v>
      </c>
      <c r="M19" s="30">
        <f t="shared" si="9"/>
        <v>-606.26717395899323</v>
      </c>
      <c r="N19" s="103" t="s">
        <v>69</v>
      </c>
    </row>
    <row r="20" spans="1:14">
      <c r="A20" s="20">
        <v>15</v>
      </c>
      <c r="B20" s="10" t="s">
        <v>6</v>
      </c>
      <c r="C20" s="31">
        <f t="shared" ref="C20:M20" si="10">C12/C18</f>
        <v>0.80228571428571427</v>
      </c>
      <c r="D20" s="31">
        <f t="shared" si="10"/>
        <v>0.82162162162162178</v>
      </c>
      <c r="E20" s="31">
        <f t="shared" si="10"/>
        <v>0.83915836101882602</v>
      </c>
      <c r="F20" s="31">
        <f t="shared" si="10"/>
        <v>0.85487493051695385</v>
      </c>
      <c r="G20" s="31">
        <f t="shared" si="10"/>
        <v>0.86875000000000002</v>
      </c>
      <c r="H20" s="31">
        <f t="shared" si="10"/>
        <v>0.90666666666666673</v>
      </c>
      <c r="I20" s="31">
        <f t="shared" si="10"/>
        <v>0.90344438170525132</v>
      </c>
      <c r="J20" s="31">
        <f t="shared" si="10"/>
        <v>0.89754689754689754</v>
      </c>
      <c r="K20" s="31">
        <f t="shared" si="10"/>
        <v>0.89243027888446214</v>
      </c>
      <c r="L20" s="31">
        <f t="shared" si="10"/>
        <v>0.88800000000000012</v>
      </c>
      <c r="M20" s="31">
        <f t="shared" si="10"/>
        <v>0.88417670682730931</v>
      </c>
      <c r="N20" s="103" t="s">
        <v>70</v>
      </c>
    </row>
    <row r="21" spans="1:14" ht="13.8" thickBot="1">
      <c r="A21" s="32"/>
      <c r="B21" s="33" t="s">
        <v>39</v>
      </c>
      <c r="C21" s="34"/>
      <c r="D21" s="34"/>
      <c r="E21" s="34"/>
      <c r="F21" s="34"/>
      <c r="G21" s="35"/>
      <c r="H21" s="35"/>
      <c r="I21" s="35"/>
      <c r="J21" s="35"/>
      <c r="K21" s="35"/>
      <c r="L21" s="35"/>
      <c r="M21" s="35"/>
      <c r="N21" s="36"/>
    </row>
    <row r="22" spans="1:14" ht="14.4" thickTop="1" thickBot="1">
      <c r="A22" s="37"/>
      <c r="B22" s="38" t="s">
        <v>40</v>
      </c>
      <c r="C22" s="39">
        <f t="shared" ref="C22:M22" si="11">312/C18</f>
        <v>4.4571428571428574E-2</v>
      </c>
      <c r="D22" s="39">
        <f t="shared" si="11"/>
        <v>4.4571428571428574E-2</v>
      </c>
      <c r="E22" s="39">
        <f t="shared" si="11"/>
        <v>4.4571428571428574E-2</v>
      </c>
      <c r="F22" s="39">
        <f t="shared" si="11"/>
        <v>4.4571428571428574E-2</v>
      </c>
      <c r="G22" s="39">
        <f t="shared" si="11"/>
        <v>4.4571428571428574E-2</v>
      </c>
      <c r="H22" s="39">
        <f t="shared" si="11"/>
        <v>4.4571428571428574E-2</v>
      </c>
      <c r="I22" s="39">
        <f t="shared" si="11"/>
        <v>4.2448979591836737E-2</v>
      </c>
      <c r="J22" s="39">
        <f t="shared" si="11"/>
        <v>4.0519480519480518E-2</v>
      </c>
      <c r="K22" s="39">
        <f t="shared" si="11"/>
        <v>3.8757763975155277E-2</v>
      </c>
      <c r="L22" s="39">
        <f t="shared" si="11"/>
        <v>3.7142857142857144E-2</v>
      </c>
      <c r="M22" s="39">
        <f t="shared" si="11"/>
        <v>3.5657142857142859E-2</v>
      </c>
      <c r="N22" s="40"/>
    </row>
    <row r="23" spans="1:14" ht="27" thickTop="1">
      <c r="A23" s="41">
        <v>16</v>
      </c>
      <c r="B23" s="114" t="s">
        <v>83</v>
      </c>
      <c r="C23" s="42">
        <v>4.4400000000000002E-2</v>
      </c>
      <c r="D23" s="43">
        <v>4.4400000000000002E-2</v>
      </c>
      <c r="E23" s="43">
        <v>4.4400000000000002E-2</v>
      </c>
      <c r="F23" s="43">
        <v>4.4400000000000002E-2</v>
      </c>
      <c r="G23" s="43">
        <v>4.4400000000000002E-2</v>
      </c>
      <c r="H23" s="42">
        <v>4.2999999999999997E-2</v>
      </c>
      <c r="I23" s="42">
        <v>4.1000000000000002E-2</v>
      </c>
      <c r="J23" s="44">
        <v>0.04</v>
      </c>
      <c r="K23" s="44">
        <v>3.7999999999999999E-2</v>
      </c>
      <c r="L23" s="44">
        <v>3.5999999999999997E-2</v>
      </c>
      <c r="M23" s="45">
        <v>3.5000000000000003E-2</v>
      </c>
      <c r="N23" s="46" t="s">
        <v>9</v>
      </c>
    </row>
    <row r="24" spans="1:14">
      <c r="A24" s="20">
        <v>17</v>
      </c>
      <c r="B24" s="102" t="s">
        <v>84</v>
      </c>
      <c r="C24" s="47">
        <f t="shared" ref="C24:M24" si="12">C12*C23</f>
        <v>249.35040000000001</v>
      </c>
      <c r="D24" s="47">
        <f t="shared" si="12"/>
        <v>255.36000000000007</v>
      </c>
      <c r="E24" s="47">
        <f t="shared" si="12"/>
        <v>260.81041860465115</v>
      </c>
      <c r="F24" s="47">
        <f t="shared" si="12"/>
        <v>265.69512840466928</v>
      </c>
      <c r="G24" s="47">
        <f t="shared" si="12"/>
        <v>270.00749999999999</v>
      </c>
      <c r="H24" s="47">
        <f t="shared" si="12"/>
        <v>272.90666666666664</v>
      </c>
      <c r="I24" s="47">
        <f t="shared" si="12"/>
        <v>272.2529644268775</v>
      </c>
      <c r="J24" s="47">
        <f t="shared" si="12"/>
        <v>276.44444444444446</v>
      </c>
      <c r="K24" s="47">
        <f t="shared" si="12"/>
        <v>272.99442231075693</v>
      </c>
      <c r="L24" s="47">
        <f t="shared" si="12"/>
        <v>268.53120000000001</v>
      </c>
      <c r="M24" s="48">
        <f t="shared" si="12"/>
        <v>270.77911646586347</v>
      </c>
      <c r="N24" s="15" t="s">
        <v>21</v>
      </c>
    </row>
    <row r="25" spans="1:14" ht="13.8" thickBot="1">
      <c r="A25" s="49">
        <v>18</v>
      </c>
      <c r="B25" s="50" t="s">
        <v>24</v>
      </c>
      <c r="C25" s="51">
        <f t="shared" ref="C25:M25" si="13">C24/312</f>
        <v>0.79920000000000002</v>
      </c>
      <c r="D25" s="51">
        <f t="shared" si="13"/>
        <v>0.81846153846153868</v>
      </c>
      <c r="E25" s="51">
        <f t="shared" si="13"/>
        <v>0.8359308288610614</v>
      </c>
      <c r="F25" s="51">
        <f t="shared" si="13"/>
        <v>0.85158695001496565</v>
      </c>
      <c r="G25" s="51">
        <f t="shared" si="13"/>
        <v>0.86540865384615384</v>
      </c>
      <c r="H25" s="51">
        <f t="shared" si="13"/>
        <v>0.87470085470085457</v>
      </c>
      <c r="I25" s="51">
        <f t="shared" si="13"/>
        <v>0.87260565521435096</v>
      </c>
      <c r="J25" s="51">
        <f t="shared" si="13"/>
        <v>0.88603988603988604</v>
      </c>
      <c r="K25" s="51">
        <f t="shared" si="13"/>
        <v>0.87498212279088761</v>
      </c>
      <c r="L25" s="51">
        <f t="shared" si="13"/>
        <v>0.86067692307692312</v>
      </c>
      <c r="M25" s="52">
        <f t="shared" si="13"/>
        <v>0.86788178354443424</v>
      </c>
      <c r="N25" s="113" t="s">
        <v>86</v>
      </c>
    </row>
    <row r="26" spans="1:14">
      <c r="C26" s="53"/>
      <c r="D26" s="53"/>
      <c r="E26" s="53"/>
      <c r="F26" s="53"/>
      <c r="N26" s="54"/>
    </row>
    <row r="27" spans="1:14">
      <c r="C27" s="53"/>
      <c r="D27" s="53"/>
      <c r="E27" s="53"/>
      <c r="F27" s="53"/>
      <c r="N27" s="54"/>
    </row>
    <row r="28" spans="1:14">
      <c r="C28" s="53"/>
      <c r="D28" s="53"/>
      <c r="E28" s="53"/>
      <c r="F28" s="53"/>
      <c r="N28" s="54"/>
    </row>
    <row r="29" spans="1:14">
      <c r="C29" s="53"/>
      <c r="D29" s="53"/>
      <c r="E29" s="53"/>
      <c r="F29" s="53"/>
      <c r="N29" s="54"/>
    </row>
  </sheetData>
  <sheetProtection sheet="1" objects="1" scenarios="1"/>
  <mergeCells count="1">
    <mergeCell ref="A2:N2"/>
  </mergeCells>
  <phoneticPr fontId="0" type="noConversion"/>
  <pageMargins left="0.75" right="0.75" top="1" bottom="1" header="0.5" footer="0.5"/>
  <pageSetup scale="72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Exh. 16.17 Demand by Seg</vt:lpstr>
      <vt:lpstr>Exh. 16.20 Demand by Ratio</vt:lpstr>
      <vt:lpstr>Exh. 16.24 Residual Demand  </vt:lpstr>
      <vt:lpstr>Exh. 16.33 Demand &amp; Capture</vt:lpstr>
      <vt:lpstr>'Exh. 16.17 Demand by Seg'!Print_Area</vt:lpstr>
      <vt:lpstr>'Exh. 16.20 Demand by Ratio'!Print_Area</vt:lpstr>
      <vt:lpstr>'Exh. 16.24 Residual Demand  '!Print_Area</vt:lpstr>
      <vt:lpstr>'Exh. 16.33 Demand &amp; Capture'!Print_Area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2014-06-26T20:33:52Z</cp:lastPrinted>
  <dcterms:created xsi:type="dcterms:W3CDTF">2005-09-09T20:15:09Z</dcterms:created>
  <dcterms:modified xsi:type="dcterms:W3CDTF">2014-07-01T16:05:04Z</dcterms:modified>
</cp:coreProperties>
</file>